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MWR vs TWR" sheetId="2" state="visible" r:id="rId4"/>
    <sheet name="2 Timing Lab" sheetId="3" state="visible" r:id="rId5"/>
    <sheet name="3 Index Builder" sheetId="4" state="visible" r:id="rId6"/>
    <sheet name="4 Split Adjuster" sheetId="5" state="visible" r:id="rId7"/>
    <sheet name="5 Rebalancing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<sst xmlns="http://schemas.openxmlformats.org/spreadsheetml/2006/main" count="145" uniqueCount="128">
  <si>
    <t xml:space="preserve">RBei Classes  ·  CFA Level I  ·  Reading 3: Benchmarking Returns</t>
  </si>
  <si>
    <t xml:space="preserve">Benchmarking Playground — Practice Workbook</t>
  </si>
  <si>
    <t xml:space="preserve">Change the yellow inputs and watch every return and index recalculate. Defaults reproduce the Reading 3 examples.</t>
  </si>
  <si>
    <t xml:space="preserve">How to use this workbook</t>
  </si>
  <si>
    <t xml:space="preserve">Yellow cell, blue number</t>
  </si>
  <si>
    <t xml:space="preserve">INPUT</t>
  </si>
  <si>
    <t xml:space="preserve">Change these freely.</t>
  </si>
  <si>
    <t xml:space="preserve">Green shaded cell</t>
  </si>
  <si>
    <t xml:space="preserve">KEY OUTPUT</t>
  </si>
  <si>
    <t xml:space="preserve">The answer the exam asks for.</t>
  </si>
  <si>
    <t xml:space="preserve">White cell, black number</t>
  </si>
  <si>
    <t xml:space="preserve">CALCULATION</t>
  </si>
  <si>
    <t xml:space="preserve">Formula — do not type over it.</t>
  </si>
  <si>
    <t xml:space="preserve">Amber box</t>
  </si>
  <si>
    <t xml:space="preserve">TRY THIS</t>
  </si>
  <si>
    <t xml:space="preserve">Predict the answer first, then change the input.</t>
  </si>
  <si>
    <t xml:space="preserve">Sheets</t>
  </si>
  <si>
    <t xml:space="preserve">1 MWR vs TWR</t>
  </si>
  <si>
    <t xml:space="preserve">Money- and time-weighted returns for a 2-period share investment</t>
  </si>
  <si>
    <t xml:space="preserve">2 Timing Lab</t>
  </si>
  <si>
    <t xml:space="preserve">Same fund, different deposit timing: when is MWR above or below TWR?</t>
  </si>
  <si>
    <t xml:space="preserve">3 Index Builder</t>
  </si>
  <si>
    <t xml:space="preserve">Price-, equal- and market-cap-weighted index returns; price vs total return</t>
  </si>
  <si>
    <t xml:space="preserve">4 Split Adjuster</t>
  </si>
  <si>
    <t xml:space="preserve">New divisor for a price-weighted index after a stock split</t>
  </si>
  <si>
    <t xml:space="preserve">5 Rebalancing</t>
  </si>
  <si>
    <t xml:space="preserve">Trades needed to restore an equal-weighted index</t>
  </si>
  <si>
    <t xml:space="preserve">rbeiset.com  ·  +91 85839 05853  ·  Deepak Goyal, CFA, FRM</t>
  </si>
  <si>
    <t xml:space="preserve">1 · Money-Weighted vs Time-Weighted Return</t>
  </si>
  <si>
    <t xml:space="preserve">Buy shares at t = 0 and t = 1, sell everything at t = 2. Dividends per share paid at the end of each year (not reinvested).</t>
  </si>
  <si>
    <t xml:space="preserve">Input</t>
  </si>
  <si>
    <t xml:space="preserve">t = 0</t>
  </si>
  <si>
    <t xml:space="preserve">t = 1</t>
  </si>
  <si>
    <t xml:space="preserve">t = 2</t>
  </si>
  <si>
    <t xml:space="preserve">Share price</t>
  </si>
  <si>
    <t xml:space="preserve">Shares bought</t>
  </si>
  <si>
    <t xml:space="preserve">All shares are sold at t = 2.</t>
  </si>
  <si>
    <t xml:space="preserve">Dividend per share (paid at this date)</t>
  </si>
  <si>
    <t xml:space="preserve">Shares held after this date's trade</t>
  </si>
  <si>
    <t xml:space="preserve">Money-weighted return (account view: deposits +, withdrawals −)</t>
  </si>
  <si>
    <t xml:space="preserve">Net cash flow</t>
  </si>
  <si>
    <t xml:space="preserve">t=1: purchase − dividend on shares already held. t=2: sale proceeds + dividends (outflow).</t>
  </si>
  <si>
    <t xml:space="preserve">MWR = IRR</t>
  </si>
  <si>
    <t xml:space="preserve">Check: NPV at the IRR (should be 0)</t>
  </si>
  <si>
    <t xml:space="preserve">Time-weighted return</t>
  </si>
  <si>
    <t xml:space="preserve">Subperiod</t>
  </si>
  <si>
    <t xml:space="preserve">Beginning value</t>
  </si>
  <si>
    <t xml:space="preserve">Income</t>
  </si>
  <si>
    <t xml:space="preserve">Ending value</t>
  </si>
  <si>
    <t xml:space="preserve">HPR</t>
  </si>
  <si>
    <t xml:space="preserve">Year 1</t>
  </si>
  <si>
    <t xml:space="preserve">Year 2</t>
  </si>
  <si>
    <t xml:space="preserve">Year 2 starts at the value right after the t = 1 purchase.</t>
  </si>
  <si>
    <t xml:space="preserve">Number of years</t>
  </si>
  <si>
    <t xml:space="preserve">Annual TWR</t>
  </si>
  <si>
    <t xml:space="preserve">MWR − TWR</t>
  </si>
  <si>
    <t xml:space="preserve">Negative: more money was invested in the weaker year.</t>
  </si>
  <si>
    <t xml:space="preserve">TRY THIS:  Quiz 3.1: prices 40 / 50 / 60, dividends 1 and 1 → MWR 23.82%, TWR 24.72%   |   Buy 3 shares at t = 1 instead of 1: watch MWR move away from TWR (TWR doesn't change!)   |   Make the t = 1 price fall to 80: is MWR now above TWR?</t>
  </si>
  <si>
    <t xml:space="preserve">2 · Timing Lab — Same Fund, Different Investors</t>
  </si>
  <si>
    <t xml:space="preserve">Investor view: money invested is negative, money received is positive. The fund's returns are the same; only the deposit timing differs.</t>
  </si>
  <si>
    <t xml:space="preserve">Investor A</t>
  </si>
  <si>
    <t xml:space="preserve">Investor B</t>
  </si>
  <si>
    <t xml:space="preserve">Initial investment at t = 0 (₹)</t>
  </si>
  <si>
    <t xml:space="preserve">Fund return, Year 1</t>
  </si>
  <si>
    <t xml:space="preserve">Additional investment at t = 1 (₹)</t>
  </si>
  <si>
    <t xml:space="preserve">Fund return, Year 2</t>
  </si>
  <si>
    <t xml:space="preserve">Results</t>
  </si>
  <si>
    <t xml:space="preserve">Value at t = 1 before adding</t>
  </si>
  <si>
    <t xml:space="preserve">Value at t = 2</t>
  </si>
  <si>
    <t xml:space="preserve">Cash flow t = 0</t>
  </si>
  <si>
    <t xml:space="preserve">Cash flow t = 1</t>
  </si>
  <si>
    <t xml:space="preserve">Cash flow t = 2</t>
  </si>
  <si>
    <t xml:space="preserve">MWR (IRR)</t>
  </si>
  <si>
    <t xml:space="preserve">A added big money before the strong year; B before the weak year.</t>
  </si>
  <si>
    <t xml:space="preserve">TWR (annual)</t>
  </si>
  <si>
    <t xml:space="preserve">MWR above or below TWR?</t>
  </si>
  <si>
    <t xml:space="preserve">TRY THIS:  Set the additional investment to 0: MWR moves close to TWR   |   Make the addition a withdrawal (negative number) before the weak year   |   Swap the two years' returns for Investor A</t>
  </si>
  <si>
    <t xml:space="preserve">3 · Index Builder — Three Weighting Methods</t>
  </si>
  <si>
    <t xml:space="preserve">Same stocks, same period. Change prices or shares and compare how each method reports the market. Base index value = 100.</t>
  </si>
  <si>
    <t xml:space="preserve">Stock</t>
  </si>
  <si>
    <t xml:space="preserve">Price, start</t>
  </si>
  <si>
    <t xml:space="preserve">Price, end</t>
  </si>
  <si>
    <t xml:space="preserve">Shares outstanding (000s)</t>
  </si>
  <si>
    <t xml:space="preserve">Distribution per share</t>
  </si>
  <si>
    <t xml:space="preserve">Price change</t>
  </si>
  <si>
    <t xml:space="preserve">A</t>
  </si>
  <si>
    <t xml:space="preserve">B</t>
  </si>
  <si>
    <t xml:space="preserve">C</t>
  </si>
  <si>
    <t xml:space="preserve">Price-weighted</t>
  </si>
  <si>
    <t xml:space="preserve">Divisor (start = 100)</t>
  </si>
  <si>
    <t xml:space="preserve">Index at end</t>
  </si>
  <si>
    <t xml:space="preserve">Return</t>
  </si>
  <si>
    <t xml:space="preserve">Equal-weighted</t>
  </si>
  <si>
    <t xml:space="preserve">Return = average of price changes</t>
  </si>
  <si>
    <t xml:space="preserve">Full method (equal reference value, shares, divisor) gives the same answer.</t>
  </si>
  <si>
    <t xml:space="preserve">Market-cap-weighted</t>
  </si>
  <si>
    <t xml:space="preserve">Market value at start</t>
  </si>
  <si>
    <t xml:space="preserve">Price index at end</t>
  </si>
  <si>
    <t xml:space="preserve">Price return</t>
  </si>
  <si>
    <t xml:space="preserve">Total return index at end</t>
  </si>
  <si>
    <t xml:space="preserve">Total return</t>
  </si>
  <si>
    <t xml:space="preserve">Comparison</t>
  </si>
  <si>
    <t xml:space="preserve">Market-cap (price)</t>
  </si>
  <si>
    <t xml:space="preserve">TRY THIS:  Book example 2: A 100k sh @ $100, B 1,000k @ $10, C 20,000k @ $1 — double A's price, then C's   |   Add distributions $3, $1, $0 with end prices 98 / 9.50 / 1.10: price return 3.25% vs total return 6.5%   |   Quiz 3.2: prices 40→42, 25→24, 12→13 with 10,000 / 20,000 / 30,000 shares → cap 2.38%, equal 3.11%</t>
  </si>
  <si>
    <t xml:space="preserve">4 · Price-Weighted Index: Adjusting the Divisor for a Split</t>
  </si>
  <si>
    <t xml:space="preserve">A split changes the price of a share but not the value of the company, so the index must not move.</t>
  </si>
  <si>
    <t xml:space="preserve">Price before</t>
  </si>
  <si>
    <t xml:space="preserve">Split ratio (new shares per old)</t>
  </si>
  <si>
    <t xml:space="preserve">Price after</t>
  </si>
  <si>
    <t xml:space="preserve">Old divisor</t>
  </si>
  <si>
    <t xml:space="preserve">Index value before split</t>
  </si>
  <si>
    <t xml:space="preserve">New divisor</t>
  </si>
  <si>
    <t xml:space="preserve">Check: index after split</t>
  </si>
  <si>
    <t xml:space="preserve">C's weight before → after</t>
  </si>
  <si>
    <t xml:space="preserve">C's weight falls just because it split — a quirk of price weighting. A market-cap index needs no adjustment.</t>
  </si>
  <si>
    <t xml:space="preserve">TRY THIS:  Try a 3-for-1 split on C (ratio 3)   |   Reverse split: ratio 0.5 on A — the divisor rises   |   Split two stocks at once</t>
  </si>
  <si>
    <t xml:space="preserve">5 · Rebalancing an Equal-Weighted Index</t>
  </si>
  <si>
    <t xml:space="preserve">After prices move, bring every stock back to an equal value. Positive trade = buy, negative = sell.</t>
  </si>
  <si>
    <t xml:space="preserve">Shares held</t>
  </si>
  <si>
    <t xml:space="preserve">Current price</t>
  </si>
  <si>
    <t xml:space="preserve">Value now</t>
  </si>
  <si>
    <t xml:space="preserve">Weight now</t>
  </si>
  <si>
    <t xml:space="preserve">Target shares</t>
  </si>
  <si>
    <t xml:space="preserve">Trade (shares)</t>
  </si>
  <si>
    <t xml:space="preserve">Total</t>
  </si>
  <si>
    <t xml:space="preserve">Target per stock</t>
  </si>
  <si>
    <t xml:space="preserve">Stocks that rose are sold; stocks that fell are bought — the opposite of trend-following.</t>
  </si>
  <si>
    <t xml:space="preserve">TRY THIS:  Push A's price to $25: how many A shares must be sold now?   |   Make all three prices rise by the same %: are any trades needed?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</si>
</sst>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;\(#,##0.00\);\-"/>
    <numFmt numFmtId="166" formatCode="0.00"/>
    <numFmt numFmtId="167" formatCode="0.00%;\(0.00%\);\-"/>
    <numFmt numFmtId="168" formatCode="0.000000"/>
    <numFmt numFmtId="169" formatCode="0"/>
    <numFmt numFmtId="170" formatCode="#,##0"/>
    <numFmt numFmtId="171" formatCode="0.0%"/>
    <numFmt numFmtId="172" formatCode="#,##0;\(#,##0\)"/>
    <numFmt numFmtId="173" formatCode="0.0000"/>
    <numFmt numFmtId="174" formatCode="#,##0.00"/>
    <numFmt numFmtId="175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FFFF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i val="true"/>
      <sz val="9"/>
      <color rgb="FF5B6B63"/>
      <name val="Arial"/>
      <family val="0"/>
      <charset val="1"/>
    </font>
    <font>
      <b val="true"/>
      <sz val="11"/>
      <color rgb="FF00543A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543A"/>
      <name val="Arial"/>
      <family val="0"/>
      <charset val="1"/>
    </font>
    <font>
      <b val="true"/>
      <sz val="9"/>
      <color rgb="FF00734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9.5"/>
      <color rgb="FF8A53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543A"/>
        <bgColor rgb="FF007348"/>
      </patternFill>
    </fill>
    <fill>
      <patternFill patternType="solid">
        <fgColor rgb="FF007348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E8F4EE"/>
        <bgColor rgb="FFFFF5E6"/>
      </patternFill>
    </fill>
    <fill>
      <patternFill patternType="solid">
        <fgColor rgb="FFFFF5E6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7348"/>
      </bottom>
      <diagonal/>
    </border>
    <border diagonalUp="false" diagonalDown="false">
      <left style="thin">
        <color rgb="FFBFDFCF"/>
      </left>
      <right style="thin">
        <color rgb="FFBFDFCF"/>
      </right>
      <top style="thin">
        <color rgb="FFBFDFCF"/>
      </top>
      <bottom style="thin">
        <color rgb="FFBFDF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348"/>
      <rgbColor rgb="FFBFDFCF"/>
      <rgbColor rgb="FF878787"/>
      <rgbColor rgb="FF9999FF"/>
      <rgbColor rgb="FF993366"/>
      <rgbColor rgb="FFFFF5E6"/>
      <rgbColor rgb="FFE8F4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63"/>
      <rgbColor rgb="FF969696"/>
      <rgbColor rgb="FF00543A"/>
      <rgbColor rgb="FF339966"/>
      <rgbColor rgb="FF003300"/>
      <rgbColor rgb="FF333300"/>
      <rgbColor rgb="FF8A5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Index return by weighting method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0734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 Index Builder'!$A$27:$A$29</c:f>
              <c:strCache>
                <c:ptCount val="3"/>
                <c:pt idx="0">
                  <c:v>Price-weighted</c:v>
                </c:pt>
                <c:pt idx="1">
                  <c:v>Equal-weighted</c:v>
                </c:pt>
                <c:pt idx="2">
                  <c:v>Market-cap (price)</c:v>
                </c:pt>
              </c:strCache>
            </c:strRef>
          </c:cat>
          <c:val>
            <c:numRef>
              <c:f>'3 Index Builder'!$B$27:$B$29</c:f>
              <c:numCache>
                <c:formatCode>0.00%;\(0.00%\);\-</c:formatCode>
                <c:ptCount val="3"/>
                <c:pt idx="0">
                  <c:v>0.125</c:v>
                </c:pt>
                <c:pt idx="1">
                  <c:v>0.135026737967914</c:v>
                </c:pt>
                <c:pt idx="2">
                  <c:v>0.181308411214953</c:v>
                </c:pt>
              </c:numCache>
            </c:numRef>
          </c:val>
        </c:ser>
        <c:gapWidth val="150"/>
        <c:overlap val="0"/>
        <c:axId val="37634210"/>
        <c:axId val="72580430"/>
      </c:barChart>
      <c:catAx>
        <c:axId val="376342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580430"/>
        <c:crosses val="autoZero"/>
        <c:auto val="1"/>
        <c:lblAlgn val="ctr"/>
        <c:lblOffset val="100"/>
        <c:noMultiLvlLbl val="0"/>
      </c:catAx>
      <c:valAx>
        <c:axId val="7258043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63421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4</xdr:row>
      <xdr:rowOff>0</xdr:rowOff>
    </xdr:from>
    <xdr:to>
      <xdr:col>16</xdr:col>
      <xdr:colOff>399240</xdr:colOff>
      <xdr:row>16</xdr:row>
      <xdr:rowOff>43200</xdr:rowOff>
    </xdr:to>
    <xdr:graphicFrame>
      <xdr:nvGraphicFramePr>
        <xdr:cNvPr id="0" name="Chart 1"/>
        <xdr:cNvGraphicFramePr/>
      </xdr:nvGraphicFramePr>
      <xdr:xfrm>
        <a:off x="8928720" y="111456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D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4"/>
    <col collapsed="false" customWidth="true" hidden="false" outlineLevel="0" max="3" min="3" style="0" width="56"/>
    <col collapsed="false" customWidth="true" hidden="false" outlineLevel="0" max="4" min="4" style="0" width="4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27.75" hidden="false" customHeight="true" outlineLevel="0" collapsed="false">
      <c r="A2" s="2" t="s">
        <v>1</v>
      </c>
      <c r="B2" s="2"/>
      <c r="C2" s="2"/>
      <c r="D2" s="2"/>
    </row>
    <row r="3" customFormat="false" ht="30" hidden="false" customHeight="true" outlineLevel="0" collapsed="false">
      <c r="A3" s="3" t="s">
        <v>2</v>
      </c>
      <c r="B3" s="3"/>
      <c r="C3" s="3"/>
      <c r="D3" s="3"/>
    </row>
    <row r="5" customFormat="false" ht="15" hidden="false" customHeight="false" outlineLevel="0" collapsed="false">
      <c r="A5" s="4" t="s">
        <v>3</v>
      </c>
      <c r="B5" s="5"/>
      <c r="C5" s="5"/>
      <c r="D5" s="5"/>
    </row>
    <row r="6" customFormat="false" ht="15" hidden="false" customHeight="false" outlineLevel="0" collapsed="false">
      <c r="A6" s="6" t="s">
        <v>4</v>
      </c>
      <c r="B6" s="7" t="s">
        <v>5</v>
      </c>
      <c r="C6" s="6" t="s">
        <v>6</v>
      </c>
    </row>
    <row r="7" customFormat="false" ht="15" hidden="false" customHeight="false" outlineLevel="0" collapsed="false">
      <c r="A7" s="6" t="s">
        <v>7</v>
      </c>
      <c r="B7" s="8" t="s">
        <v>8</v>
      </c>
      <c r="C7" s="6" t="s">
        <v>9</v>
      </c>
    </row>
    <row r="8" customFormat="false" ht="15" hidden="false" customHeight="false" outlineLevel="0" collapsed="false">
      <c r="A8" s="6" t="s">
        <v>10</v>
      </c>
      <c r="B8" s="9" t="s">
        <v>11</v>
      </c>
      <c r="C8" s="6" t="s">
        <v>12</v>
      </c>
    </row>
    <row r="9" customFormat="false" ht="15" hidden="false" customHeight="false" outlineLevel="0" collapsed="false">
      <c r="A9" s="6" t="s">
        <v>13</v>
      </c>
      <c r="B9" s="10" t="s">
        <v>14</v>
      </c>
      <c r="C9" s="6" t="s">
        <v>15</v>
      </c>
    </row>
    <row r="11" customFormat="false" ht="15" hidden="false" customHeight="false" outlineLevel="0" collapsed="false">
      <c r="A11" s="4" t="s">
        <v>16</v>
      </c>
      <c r="B11" s="5"/>
      <c r="C11" s="5"/>
      <c r="D11" s="5"/>
    </row>
    <row r="12" customFormat="false" ht="15" hidden="false" customHeight="false" outlineLevel="0" collapsed="false">
      <c r="A12" s="11" t="s">
        <v>17</v>
      </c>
      <c r="B12" s="12" t="s">
        <v>18</v>
      </c>
      <c r="C12" s="12"/>
    </row>
    <row r="13" customFormat="false" ht="15" hidden="false" customHeight="false" outlineLevel="0" collapsed="false">
      <c r="A13" s="11" t="s">
        <v>19</v>
      </c>
      <c r="B13" s="12" t="s">
        <v>20</v>
      </c>
      <c r="C13" s="12"/>
    </row>
    <row r="14" customFormat="false" ht="15" hidden="false" customHeight="false" outlineLevel="0" collapsed="false">
      <c r="A14" s="11" t="s">
        <v>21</v>
      </c>
      <c r="B14" s="12" t="s">
        <v>22</v>
      </c>
      <c r="C14" s="12"/>
    </row>
    <row r="15" customFormat="false" ht="15" hidden="false" customHeight="false" outlineLevel="0" collapsed="false">
      <c r="A15" s="11" t="s">
        <v>23</v>
      </c>
      <c r="B15" s="12" t="s">
        <v>24</v>
      </c>
      <c r="C15" s="12"/>
    </row>
    <row r="16" customFormat="false" ht="15" hidden="false" customHeight="false" outlineLevel="0" collapsed="false">
      <c r="A16" s="11" t="s">
        <v>25</v>
      </c>
      <c r="B16" s="12" t="s">
        <v>26</v>
      </c>
      <c r="C16" s="12"/>
    </row>
    <row r="18" customFormat="false" ht="15" hidden="false" customHeight="false" outlineLevel="0" collapsed="false">
      <c r="A18" s="13" t="s">
        <v>27</v>
      </c>
    </row>
  </sheetData>
  <mergeCells count="8">
    <mergeCell ref="A1:D1"/>
    <mergeCell ref="A2:D2"/>
    <mergeCell ref="A3:D3"/>
    <mergeCell ref="B12:C12"/>
    <mergeCell ref="B13:C13"/>
    <mergeCell ref="B14:C14"/>
    <mergeCell ref="B15:C15"/>
    <mergeCell ref="B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4" min="2" style="0" width="14"/>
    <col collapsed="false" customWidth="true" hidden="false" outlineLevel="0" max="5" min="5" style="0" width="4"/>
    <col collapsed="false" customWidth="true" hidden="false" outlineLevel="0" max="6" min="6" style="0" width="4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7.75" hidden="false" customHeight="true" outlineLevel="0" collapsed="false">
      <c r="A2" s="2" t="s">
        <v>28</v>
      </c>
      <c r="B2" s="2"/>
      <c r="C2" s="2"/>
      <c r="D2" s="2"/>
      <c r="E2" s="2"/>
      <c r="F2" s="2"/>
    </row>
    <row r="3" customFormat="false" ht="30" hidden="false" customHeight="true" outlineLevel="0" collapsed="false">
      <c r="A3" s="3" t="s">
        <v>29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14" t="s">
        <v>30</v>
      </c>
      <c r="B5" s="14" t="s">
        <v>31</v>
      </c>
      <c r="C5" s="14" t="s">
        <v>32</v>
      </c>
      <c r="D5" s="14" t="s">
        <v>33</v>
      </c>
    </row>
    <row r="6" customFormat="false" ht="15" hidden="false" customHeight="false" outlineLevel="0" collapsed="false">
      <c r="A6" s="6" t="s">
        <v>34</v>
      </c>
      <c r="B6" s="15" t="n">
        <v>100</v>
      </c>
      <c r="C6" s="15" t="n">
        <v>120</v>
      </c>
      <c r="D6" s="15" t="n">
        <v>130</v>
      </c>
    </row>
    <row r="7" customFormat="false" ht="15" hidden="false" customHeight="false" outlineLevel="0" collapsed="false">
      <c r="A7" s="6" t="s">
        <v>35</v>
      </c>
      <c r="B7" s="16" t="n">
        <v>1</v>
      </c>
      <c r="C7" s="16" t="n">
        <v>1</v>
      </c>
      <c r="D7" s="17" t="n">
        <v>0</v>
      </c>
      <c r="F7" s="18" t="s">
        <v>36</v>
      </c>
    </row>
    <row r="8" customFormat="false" ht="15" hidden="false" customHeight="false" outlineLevel="0" collapsed="false">
      <c r="A8" s="6" t="s">
        <v>37</v>
      </c>
      <c r="B8" s="19" t="n">
        <v>0</v>
      </c>
      <c r="C8" s="15" t="n">
        <v>2</v>
      </c>
      <c r="D8" s="15" t="n">
        <v>2</v>
      </c>
    </row>
    <row r="9" customFormat="false" ht="15" hidden="false" customHeight="false" outlineLevel="0" collapsed="false">
      <c r="A9" s="6" t="s">
        <v>38</v>
      </c>
      <c r="B9" s="17" t="n">
        <f aca="false">B7</f>
        <v>1</v>
      </c>
      <c r="C9" s="17" t="n">
        <f aca="false">B9+C7</f>
        <v>2</v>
      </c>
      <c r="D9" s="17" t="n">
        <f aca="false">C9</f>
        <v>2</v>
      </c>
    </row>
    <row r="11" customFormat="false" ht="15" hidden="false" customHeight="false" outlineLevel="0" collapsed="false">
      <c r="A11" s="4" t="s">
        <v>39</v>
      </c>
      <c r="B11" s="5"/>
      <c r="C11" s="5"/>
      <c r="D11" s="5"/>
      <c r="E11" s="5"/>
      <c r="F11" s="5"/>
    </row>
    <row r="12" customFormat="false" ht="22.35" hidden="false" customHeight="false" outlineLevel="0" collapsed="false">
      <c r="A12" s="6" t="s">
        <v>40</v>
      </c>
      <c r="B12" s="19" t="n">
        <f aca="false">B6*B7</f>
        <v>100</v>
      </c>
      <c r="C12" s="19" t="n">
        <f aca="false">C6*C7-C8*B9</f>
        <v>118</v>
      </c>
      <c r="D12" s="19" t="n">
        <f aca="false">-(D6*D9+D8*D9)</f>
        <v>-264</v>
      </c>
      <c r="F12" s="18" t="s">
        <v>41</v>
      </c>
    </row>
    <row r="13" customFormat="false" ht="15" hidden="false" customHeight="false" outlineLevel="0" collapsed="false">
      <c r="A13" s="9" t="s">
        <v>42</v>
      </c>
      <c r="B13" s="20" t="n">
        <f aca="false">IRR(B12:D12)</f>
        <v>0.138612160086814</v>
      </c>
    </row>
    <row r="14" customFormat="false" ht="15" hidden="false" customHeight="false" outlineLevel="0" collapsed="false">
      <c r="A14" s="6" t="s">
        <v>43</v>
      </c>
      <c r="B14" s="21" t="n">
        <f aca="false">B12+C12/(1+B13)+D12/(1+B13)^2</f>
        <v>0</v>
      </c>
    </row>
    <row r="16" customFormat="false" ht="15" hidden="false" customHeight="false" outlineLevel="0" collapsed="false">
      <c r="A16" s="4" t="s">
        <v>44</v>
      </c>
      <c r="B16" s="5"/>
      <c r="C16" s="5"/>
      <c r="D16" s="5"/>
      <c r="E16" s="5"/>
      <c r="F16" s="5"/>
    </row>
    <row r="17" customFormat="false" ht="30" hidden="false" customHeight="true" outlineLevel="0" collapsed="false">
      <c r="A17" s="14" t="s">
        <v>45</v>
      </c>
      <c r="B17" s="14" t="s">
        <v>46</v>
      </c>
      <c r="C17" s="14" t="s">
        <v>47</v>
      </c>
      <c r="D17" s="14" t="s">
        <v>48</v>
      </c>
      <c r="E17" s="14"/>
      <c r="F17" s="14" t="s">
        <v>49</v>
      </c>
    </row>
    <row r="18" customFormat="false" ht="15" hidden="false" customHeight="false" outlineLevel="0" collapsed="false">
      <c r="A18" s="6" t="s">
        <v>50</v>
      </c>
      <c r="B18" s="19" t="n">
        <f aca="false">B6*B9</f>
        <v>100</v>
      </c>
      <c r="C18" s="19" t="n">
        <f aca="false">C8*B9</f>
        <v>2</v>
      </c>
      <c r="D18" s="19" t="n">
        <f aca="false">C6*B9</f>
        <v>120</v>
      </c>
      <c r="F18" s="22" t="n">
        <f aca="false">(D18+C18)/B18-1</f>
        <v>0.22</v>
      </c>
    </row>
    <row r="19" customFormat="false" ht="15" hidden="false" customHeight="false" outlineLevel="0" collapsed="false">
      <c r="A19" s="6" t="s">
        <v>51</v>
      </c>
      <c r="B19" s="19" t="n">
        <f aca="false">C6*C9</f>
        <v>240</v>
      </c>
      <c r="C19" s="19" t="n">
        <f aca="false">D8*C9</f>
        <v>4</v>
      </c>
      <c r="D19" s="19" t="n">
        <f aca="false">D6*C9</f>
        <v>260</v>
      </c>
      <c r="F19" s="22" t="n">
        <f aca="false">(D19+C19)/B19-1</f>
        <v>0.1</v>
      </c>
    </row>
    <row r="20" customFormat="false" ht="22.35" hidden="false" customHeight="false" outlineLevel="0" collapsed="false">
      <c r="A20" s="18" t="s">
        <v>52</v>
      </c>
    </row>
    <row r="21" customFormat="false" ht="15" hidden="false" customHeight="false" outlineLevel="0" collapsed="false">
      <c r="A21" s="6" t="s">
        <v>53</v>
      </c>
      <c r="B21" s="23" t="n">
        <v>2</v>
      </c>
    </row>
    <row r="22" customFormat="false" ht="15" hidden="false" customHeight="false" outlineLevel="0" collapsed="false">
      <c r="A22" s="9" t="s">
        <v>54</v>
      </c>
      <c r="B22" s="20" t="n">
        <f aca="false">((1+F18)*(1+F19))^(1/B21)-1</f>
        <v>0.158447236605966</v>
      </c>
    </row>
    <row r="23" customFormat="false" ht="15" hidden="false" customHeight="true" outlineLevel="0" collapsed="false">
      <c r="A23" s="6" t="s">
        <v>55</v>
      </c>
      <c r="B23" s="22" t="n">
        <f aca="false">B13-B22</f>
        <v>-0.0198350765191528</v>
      </c>
      <c r="C23" s="3" t="s">
        <v>56</v>
      </c>
      <c r="D23" s="3"/>
      <c r="E23" s="3"/>
      <c r="F23" s="3"/>
    </row>
    <row r="25" customFormat="false" ht="45.75" hidden="false" customHeight="true" outlineLevel="0" collapsed="false">
      <c r="A25" s="24" t="s">
        <v>57</v>
      </c>
      <c r="B25" s="24"/>
      <c r="C25" s="24"/>
      <c r="D25" s="24"/>
      <c r="E25" s="24"/>
      <c r="F25" s="24"/>
    </row>
  </sheetData>
  <mergeCells count="5">
    <mergeCell ref="A1:F1"/>
    <mergeCell ref="A2:F2"/>
    <mergeCell ref="A3:F3"/>
    <mergeCell ref="C23:F23"/>
    <mergeCell ref="A25:F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16"/>
    <col collapsed="false" customWidth="true" hidden="false" outlineLevel="0" max="5" min="4" style="0" width="4"/>
    <col collapsed="false" customWidth="true" hidden="false" outlineLevel="0" max="6" min="6" style="0" width="4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7.75" hidden="false" customHeight="true" outlineLevel="0" collapsed="false">
      <c r="A2" s="2" t="s">
        <v>58</v>
      </c>
      <c r="B2" s="2"/>
      <c r="C2" s="2"/>
      <c r="D2" s="2"/>
      <c r="E2" s="2"/>
      <c r="F2" s="2"/>
    </row>
    <row r="3" customFormat="false" ht="30" hidden="false" customHeight="true" outlineLevel="0" collapsed="false">
      <c r="A3" s="3" t="s">
        <v>59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14" t="s">
        <v>30</v>
      </c>
      <c r="B5" s="14" t="s">
        <v>60</v>
      </c>
      <c r="C5" s="14" t="s">
        <v>61</v>
      </c>
    </row>
    <row r="6" customFormat="false" ht="15" hidden="false" customHeight="false" outlineLevel="0" collapsed="false">
      <c r="A6" s="6" t="s">
        <v>62</v>
      </c>
      <c r="B6" s="25" t="n">
        <v>1000</v>
      </c>
      <c r="C6" s="25" t="n">
        <v>1000</v>
      </c>
    </row>
    <row r="7" customFormat="false" ht="15" hidden="false" customHeight="false" outlineLevel="0" collapsed="false">
      <c r="A7" s="6" t="s">
        <v>63</v>
      </c>
      <c r="B7" s="26" t="n">
        <v>-0.1</v>
      </c>
      <c r="C7" s="26" t="n">
        <v>0.2</v>
      </c>
    </row>
    <row r="8" customFormat="false" ht="15" hidden="false" customHeight="false" outlineLevel="0" collapsed="false">
      <c r="A8" s="6" t="s">
        <v>64</v>
      </c>
      <c r="B8" s="25" t="n">
        <v>10000</v>
      </c>
      <c r="C8" s="25" t="n">
        <v>10000</v>
      </c>
    </row>
    <row r="9" customFormat="false" ht="15" hidden="false" customHeight="false" outlineLevel="0" collapsed="false">
      <c r="A9" s="6" t="s">
        <v>65</v>
      </c>
      <c r="B9" s="26" t="n">
        <v>0.2</v>
      </c>
      <c r="C9" s="26" t="n">
        <v>-0.1</v>
      </c>
    </row>
    <row r="11" customFormat="false" ht="15" hidden="false" customHeight="false" outlineLevel="0" collapsed="false">
      <c r="A11" s="4" t="s">
        <v>66</v>
      </c>
      <c r="B11" s="5"/>
      <c r="C11" s="5"/>
      <c r="D11" s="5"/>
      <c r="E11" s="5"/>
      <c r="F11" s="5"/>
    </row>
    <row r="12" customFormat="false" ht="15" hidden="false" customHeight="false" outlineLevel="0" collapsed="false">
      <c r="A12" s="6" t="s">
        <v>67</v>
      </c>
      <c r="B12" s="27" t="n">
        <f aca="false">B6*(1+B7)</f>
        <v>900</v>
      </c>
      <c r="C12" s="27" t="n">
        <f aca="false">C6*(1+C7)</f>
        <v>1200</v>
      </c>
    </row>
    <row r="13" customFormat="false" ht="15" hidden="false" customHeight="false" outlineLevel="0" collapsed="false">
      <c r="A13" s="6" t="s">
        <v>68</v>
      </c>
      <c r="B13" s="27" t="n">
        <f aca="false">(B12+B8)*(1+B9)</f>
        <v>13080</v>
      </c>
      <c r="C13" s="27" t="n">
        <f aca="false">(C12+C8)*(1+C9)</f>
        <v>10080</v>
      </c>
    </row>
    <row r="14" customFormat="false" ht="15" hidden="false" customHeight="false" outlineLevel="0" collapsed="false">
      <c r="A14" s="6" t="s">
        <v>69</v>
      </c>
      <c r="B14" s="28" t="n">
        <f aca="false">-B6</f>
        <v>-1000</v>
      </c>
      <c r="C14" s="28" t="n">
        <f aca="false">-C6</f>
        <v>-1000</v>
      </c>
    </row>
    <row r="15" customFormat="false" ht="15" hidden="false" customHeight="false" outlineLevel="0" collapsed="false">
      <c r="A15" s="6" t="s">
        <v>70</v>
      </c>
      <c r="B15" s="28" t="n">
        <f aca="false">-B8</f>
        <v>-10000</v>
      </c>
      <c r="C15" s="28" t="n">
        <f aca="false">-C8</f>
        <v>-10000</v>
      </c>
    </row>
    <row r="16" customFormat="false" ht="15" hidden="false" customHeight="false" outlineLevel="0" collapsed="false">
      <c r="A16" s="6" t="s">
        <v>71</v>
      </c>
      <c r="B16" s="28" t="n">
        <f aca="false">B13</f>
        <v>13080</v>
      </c>
      <c r="C16" s="28" t="n">
        <f aca="false">C13</f>
        <v>10080</v>
      </c>
    </row>
    <row r="17" customFormat="false" ht="22.35" hidden="false" customHeight="false" outlineLevel="0" collapsed="false">
      <c r="A17" s="9" t="s">
        <v>72</v>
      </c>
      <c r="B17" s="20" t="n">
        <f aca="false">IRR(B14:B16)</f>
        <v>0.170899448216604</v>
      </c>
      <c r="C17" s="20" t="n">
        <f aca="false">IRR(C14:C16)</f>
        <v>-0.0771628420156612</v>
      </c>
      <c r="F17" s="18" t="s">
        <v>73</v>
      </c>
    </row>
    <row r="18" customFormat="false" ht="15" hidden="false" customHeight="false" outlineLevel="0" collapsed="false">
      <c r="A18" s="9" t="s">
        <v>74</v>
      </c>
      <c r="B18" s="20" t="n">
        <f aca="false">((1+B7)*(1+B9))^(1/2)-1</f>
        <v>0.0392304845413265</v>
      </c>
      <c r="C18" s="20" t="n">
        <f aca="false">((1+C7)*(1+C9))^(1/2)-1</f>
        <v>0.0392304845413265</v>
      </c>
    </row>
    <row r="19" customFormat="false" ht="15" hidden="false" customHeight="false" outlineLevel="0" collapsed="false">
      <c r="A19" s="6" t="s">
        <v>75</v>
      </c>
      <c r="B19" s="29" t="str">
        <f aca="false">IF(B17&gt;B18,"MWR above TWR",IF(B17&lt;B18,"MWR below TWR","Equal"))</f>
        <v>MWR above TWR</v>
      </c>
      <c r="C19" s="29" t="str">
        <f aca="false">IF(C17&gt;C18,"MWR above TWR",IF(C17&lt;C18,"MWR below TWR","Equal"))</f>
        <v>MWR below TWR</v>
      </c>
    </row>
    <row r="21" customFormat="false" ht="45.75" hidden="false" customHeight="true" outlineLevel="0" collapsed="false">
      <c r="A21" s="24" t="s">
        <v>76</v>
      </c>
      <c r="B21" s="24"/>
      <c r="C21" s="24"/>
      <c r="D21" s="24"/>
      <c r="E21" s="24"/>
      <c r="F21" s="24"/>
    </row>
  </sheetData>
  <mergeCells count="4">
    <mergeCell ref="A1:F1"/>
    <mergeCell ref="A2:F2"/>
    <mergeCell ref="A3:F3"/>
    <mergeCell ref="A21:F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3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4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2" t="s">
        <v>77</v>
      </c>
      <c r="B2" s="2"/>
      <c r="C2" s="2"/>
      <c r="D2" s="2"/>
      <c r="E2" s="2"/>
      <c r="F2" s="2"/>
      <c r="G2" s="2"/>
      <c r="H2" s="2"/>
    </row>
    <row r="3" customFormat="false" ht="30" hidden="false" customHeight="true" outlineLevel="0" collapsed="false">
      <c r="A3" s="3" t="s">
        <v>78</v>
      </c>
      <c r="B3" s="3"/>
      <c r="C3" s="3"/>
      <c r="D3" s="3"/>
      <c r="E3" s="3"/>
      <c r="F3" s="3"/>
      <c r="G3" s="3"/>
      <c r="H3" s="3"/>
    </row>
    <row r="5" customFormat="false" ht="30" hidden="false" customHeight="true" outlineLevel="0" collapsed="false">
      <c r="A5" s="14" t="s">
        <v>79</v>
      </c>
      <c r="B5" s="14" t="s">
        <v>80</v>
      </c>
      <c r="C5" s="14" t="s">
        <v>81</v>
      </c>
      <c r="D5" s="14" t="s">
        <v>82</v>
      </c>
      <c r="E5" s="14" t="s">
        <v>83</v>
      </c>
      <c r="F5" s="14" t="s">
        <v>84</v>
      </c>
    </row>
    <row r="6" customFormat="false" ht="15" hidden="false" customHeight="false" outlineLevel="0" collapsed="false">
      <c r="A6" s="9" t="s">
        <v>85</v>
      </c>
      <c r="B6" s="15" t="n">
        <v>22</v>
      </c>
      <c r="C6" s="15" t="n">
        <v>28</v>
      </c>
      <c r="D6" s="25" t="n">
        <v>1500</v>
      </c>
      <c r="E6" s="15" t="n">
        <v>0</v>
      </c>
      <c r="F6" s="22" t="n">
        <f aca="false">C6/B6-1</f>
        <v>0.272727272727273</v>
      </c>
    </row>
    <row r="7" customFormat="false" ht="15" hidden="false" customHeight="false" outlineLevel="0" collapsed="false">
      <c r="A7" s="9" t="s">
        <v>86</v>
      </c>
      <c r="B7" s="15" t="n">
        <v>40</v>
      </c>
      <c r="C7" s="15" t="n">
        <v>50</v>
      </c>
      <c r="D7" s="25" t="n">
        <v>10000</v>
      </c>
      <c r="E7" s="15" t="n">
        <v>0</v>
      </c>
      <c r="F7" s="22" t="n">
        <f aca="false">C7/B7-1</f>
        <v>0.25</v>
      </c>
    </row>
    <row r="8" customFormat="false" ht="15" hidden="false" customHeight="false" outlineLevel="0" collapsed="false">
      <c r="A8" s="9" t="s">
        <v>87</v>
      </c>
      <c r="B8" s="15" t="n">
        <v>34</v>
      </c>
      <c r="C8" s="15" t="n">
        <v>30</v>
      </c>
      <c r="D8" s="25" t="n">
        <v>3000</v>
      </c>
      <c r="E8" s="15" t="n">
        <v>0</v>
      </c>
      <c r="F8" s="22" t="n">
        <f aca="false">C8/B8-1</f>
        <v>-0.117647058823529</v>
      </c>
    </row>
    <row r="10" customFormat="false" ht="15" hidden="false" customHeight="false" outlineLevel="0" collapsed="false">
      <c r="A10" s="4" t="s">
        <v>88</v>
      </c>
      <c r="B10" s="5"/>
      <c r="C10" s="5"/>
      <c r="D10" s="5"/>
      <c r="E10" s="5"/>
      <c r="F10" s="5"/>
      <c r="G10" s="5"/>
      <c r="H10" s="5"/>
    </row>
    <row r="11" customFormat="false" ht="15" hidden="false" customHeight="false" outlineLevel="0" collapsed="false">
      <c r="A11" s="6" t="s">
        <v>89</v>
      </c>
      <c r="B11" s="30" t="n">
        <f aca="false">SUM(B6:B8)/100</f>
        <v>0.96</v>
      </c>
    </row>
    <row r="12" customFormat="false" ht="15" hidden="false" customHeight="false" outlineLevel="0" collapsed="false">
      <c r="A12" s="6" t="s">
        <v>90</v>
      </c>
      <c r="B12" s="19" t="n">
        <f aca="false">SUM(C6:C8)/B11</f>
        <v>112.5</v>
      </c>
    </row>
    <row r="13" customFormat="false" ht="15" hidden="false" customHeight="false" outlineLevel="0" collapsed="false">
      <c r="A13" s="9" t="s">
        <v>91</v>
      </c>
      <c r="B13" s="20" t="n">
        <f aca="false">B12/100-1</f>
        <v>0.125</v>
      </c>
    </row>
    <row r="15" customFormat="false" ht="15" hidden="false" customHeight="false" outlineLevel="0" collapsed="false">
      <c r="A15" s="4" t="s">
        <v>92</v>
      </c>
      <c r="B15" s="5"/>
      <c r="C15" s="5"/>
      <c r="D15" s="5"/>
      <c r="E15" s="5"/>
      <c r="F15" s="5"/>
      <c r="G15" s="5"/>
      <c r="H15" s="5"/>
    </row>
    <row r="16" customFormat="false" ht="15" hidden="false" customHeight="true" outlineLevel="0" collapsed="false">
      <c r="A16" s="9" t="s">
        <v>93</v>
      </c>
      <c r="B16" s="20" t="n">
        <f aca="false">AVERAGE(F6:F8)</f>
        <v>0.135026737967914</v>
      </c>
      <c r="C16" s="3" t="s">
        <v>94</v>
      </c>
      <c r="D16" s="3"/>
      <c r="E16" s="3"/>
      <c r="F16" s="3"/>
      <c r="G16" s="3"/>
      <c r="H16" s="3"/>
    </row>
    <row r="18" customFormat="false" ht="15" hidden="false" customHeight="false" outlineLevel="0" collapsed="false">
      <c r="A18" s="4" t="s">
        <v>95</v>
      </c>
      <c r="B18" s="5"/>
      <c r="C18" s="5"/>
      <c r="D18" s="5"/>
      <c r="E18" s="5"/>
      <c r="F18" s="5"/>
      <c r="G18" s="5"/>
      <c r="H18" s="5"/>
    </row>
    <row r="19" customFormat="false" ht="15" hidden="false" customHeight="false" outlineLevel="0" collapsed="false">
      <c r="A19" s="6" t="s">
        <v>96</v>
      </c>
      <c r="B19" s="27" t="n">
        <f aca="false">SUMPRODUCT(B6:B8,D6:D8)</f>
        <v>535000</v>
      </c>
    </row>
    <row r="20" customFormat="false" ht="15" hidden="false" customHeight="false" outlineLevel="0" collapsed="false">
      <c r="A20" s="6" t="s">
        <v>89</v>
      </c>
      <c r="B20" s="31" t="n">
        <f aca="false">B19/100</f>
        <v>5350</v>
      </c>
    </row>
    <row r="21" customFormat="false" ht="15" hidden="false" customHeight="false" outlineLevel="0" collapsed="false">
      <c r="A21" s="6" t="s">
        <v>97</v>
      </c>
      <c r="B21" s="19" t="n">
        <f aca="false">SUMPRODUCT(C6:C8,D6:D8)/B20</f>
        <v>118.130841121495</v>
      </c>
    </row>
    <row r="22" customFormat="false" ht="15" hidden="false" customHeight="false" outlineLevel="0" collapsed="false">
      <c r="A22" s="9" t="s">
        <v>98</v>
      </c>
      <c r="B22" s="20" t="n">
        <f aca="false">B21/100-1</f>
        <v>0.181308411214953</v>
      </c>
    </row>
    <row r="23" customFormat="false" ht="15" hidden="false" customHeight="false" outlineLevel="0" collapsed="false">
      <c r="A23" s="6" t="s">
        <v>99</v>
      </c>
      <c r="B23" s="19" t="n">
        <f aca="false">(SUMPRODUCT(C6:C8,D6:D8)+SUMPRODUCT(E6:E8,D6:D8))/B20</f>
        <v>118.130841121495</v>
      </c>
    </row>
    <row r="24" customFormat="false" ht="15" hidden="false" customHeight="false" outlineLevel="0" collapsed="false">
      <c r="A24" s="9" t="s">
        <v>100</v>
      </c>
      <c r="B24" s="20" t="n">
        <f aca="false">B23/100-1</f>
        <v>0.181308411214953</v>
      </c>
    </row>
    <row r="26" customFormat="false" ht="15" hidden="false" customHeight="false" outlineLevel="0" collapsed="false">
      <c r="A26" s="4" t="s">
        <v>101</v>
      </c>
      <c r="B26" s="5"/>
      <c r="C26" s="5"/>
      <c r="D26" s="5"/>
      <c r="E26" s="5"/>
      <c r="F26" s="5"/>
      <c r="G26" s="5"/>
      <c r="H26" s="5"/>
    </row>
    <row r="27" customFormat="false" ht="15" hidden="false" customHeight="false" outlineLevel="0" collapsed="false">
      <c r="A27" s="6" t="s">
        <v>88</v>
      </c>
      <c r="B27" s="22" t="n">
        <f aca="false">B13</f>
        <v>0.125</v>
      </c>
    </row>
    <row r="28" customFormat="false" ht="15" hidden="false" customHeight="false" outlineLevel="0" collapsed="false">
      <c r="A28" s="6" t="s">
        <v>92</v>
      </c>
      <c r="B28" s="22" t="n">
        <f aca="false">B16</f>
        <v>0.135026737967914</v>
      </c>
    </row>
    <row r="29" customFormat="false" ht="15" hidden="false" customHeight="false" outlineLevel="0" collapsed="false">
      <c r="A29" s="6" t="s">
        <v>102</v>
      </c>
      <c r="B29" s="22" t="n">
        <f aca="false">B22</f>
        <v>0.181308411214953</v>
      </c>
    </row>
    <row r="31" customFormat="false" ht="45.75" hidden="false" customHeight="true" outlineLevel="0" collapsed="false">
      <c r="A31" s="24" t="s">
        <v>103</v>
      </c>
      <c r="B31" s="24"/>
      <c r="C31" s="24"/>
      <c r="D31" s="24"/>
      <c r="E31" s="24"/>
      <c r="F31" s="24"/>
      <c r="G31" s="24"/>
      <c r="H31" s="24"/>
    </row>
  </sheetData>
  <mergeCells count="5">
    <mergeCell ref="A1:H1"/>
    <mergeCell ref="A2:H2"/>
    <mergeCell ref="A3:H3"/>
    <mergeCell ref="C16:H16"/>
    <mergeCell ref="A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4" min="2" style="0" width="14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7.75" hidden="false" customHeight="true" outlineLevel="0" collapsed="false">
      <c r="A2" s="2" t="s">
        <v>104</v>
      </c>
      <c r="B2" s="2"/>
      <c r="C2" s="2"/>
      <c r="D2" s="2"/>
      <c r="E2" s="2"/>
    </row>
    <row r="3" customFormat="false" ht="30" hidden="false" customHeight="true" outlineLevel="0" collapsed="false">
      <c r="A3" s="3" t="s">
        <v>105</v>
      </c>
      <c r="B3" s="3"/>
      <c r="C3" s="3"/>
      <c r="D3" s="3"/>
      <c r="E3" s="3"/>
    </row>
    <row r="5" customFormat="false" ht="30" hidden="false" customHeight="true" outlineLevel="0" collapsed="false">
      <c r="A5" s="14" t="s">
        <v>79</v>
      </c>
      <c r="B5" s="14" t="s">
        <v>106</v>
      </c>
      <c r="C5" s="14" t="s">
        <v>107</v>
      </c>
      <c r="D5" s="14" t="s">
        <v>108</v>
      </c>
    </row>
    <row r="6" customFormat="false" ht="15" hidden="false" customHeight="false" outlineLevel="0" collapsed="false">
      <c r="A6" s="9" t="s">
        <v>85</v>
      </c>
      <c r="B6" s="15" t="n">
        <v>5</v>
      </c>
      <c r="C6" s="16" t="n">
        <v>1</v>
      </c>
      <c r="D6" s="19" t="n">
        <f aca="false">B6/C6</f>
        <v>5</v>
      </c>
    </row>
    <row r="7" customFormat="false" ht="15" hidden="false" customHeight="false" outlineLevel="0" collapsed="false">
      <c r="A7" s="9" t="s">
        <v>86</v>
      </c>
      <c r="B7" s="15" t="n">
        <v>25</v>
      </c>
      <c r="C7" s="16" t="n">
        <v>1</v>
      </c>
      <c r="D7" s="19" t="n">
        <f aca="false">B7/C7</f>
        <v>25</v>
      </c>
    </row>
    <row r="8" customFormat="false" ht="15" hidden="false" customHeight="false" outlineLevel="0" collapsed="false">
      <c r="A8" s="9" t="s">
        <v>87</v>
      </c>
      <c r="B8" s="15" t="n">
        <v>90</v>
      </c>
      <c r="C8" s="16" t="n">
        <v>2</v>
      </c>
      <c r="D8" s="19" t="n">
        <f aca="false">B8/C8</f>
        <v>45</v>
      </c>
    </row>
    <row r="10" customFormat="false" ht="15" hidden="false" customHeight="false" outlineLevel="0" collapsed="false">
      <c r="A10" s="6" t="s">
        <v>109</v>
      </c>
      <c r="B10" s="32" t="n">
        <v>1.2</v>
      </c>
    </row>
    <row r="11" customFormat="false" ht="15" hidden="false" customHeight="false" outlineLevel="0" collapsed="false">
      <c r="A11" s="6" t="s">
        <v>110</v>
      </c>
      <c r="B11" s="19" t="n">
        <f aca="false">SUM(B6:B8)/B10</f>
        <v>100</v>
      </c>
    </row>
    <row r="12" customFormat="false" ht="15" hidden="false" customHeight="false" outlineLevel="0" collapsed="false">
      <c r="A12" s="9" t="s">
        <v>111</v>
      </c>
      <c r="B12" s="33" t="n">
        <f aca="false">SUM(D6:D8)/B11</f>
        <v>0.75</v>
      </c>
    </row>
    <row r="13" customFormat="false" ht="15" hidden="false" customHeight="false" outlineLevel="0" collapsed="false">
      <c r="A13" s="6" t="s">
        <v>112</v>
      </c>
      <c r="B13" s="19" t="n">
        <f aca="false">SUM(D6:D8)/B12</f>
        <v>100</v>
      </c>
    </row>
    <row r="14" customFormat="false" ht="22.35" hidden="false" customHeight="false" outlineLevel="0" collapsed="false">
      <c r="A14" s="6" t="s">
        <v>113</v>
      </c>
      <c r="B14" s="22" t="n">
        <f aca="false">B8/SUM(B6:B8)</f>
        <v>0.75</v>
      </c>
      <c r="C14" s="22" t="n">
        <f aca="false">D8/SUM(D6:D8)</f>
        <v>0.6</v>
      </c>
      <c r="E14" s="18" t="s">
        <v>114</v>
      </c>
    </row>
    <row r="16" customFormat="false" ht="45.75" hidden="false" customHeight="true" outlineLevel="0" collapsed="false">
      <c r="A16" s="24" t="s">
        <v>115</v>
      </c>
      <c r="B16" s="24"/>
      <c r="C16" s="24"/>
      <c r="D16" s="24"/>
      <c r="E16" s="24"/>
    </row>
  </sheetData>
  <mergeCells count="4">
    <mergeCell ref="A1:E1"/>
    <mergeCell ref="A2:E2"/>
    <mergeCell ref="A3:E3"/>
    <mergeCell ref="A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14"/>
    <col collapsed="false" customWidth="true" hidden="false" outlineLevel="0" max="7" min="7" style="0" width="18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7.75" hidden="false" customHeight="true" outlineLevel="0" collapsed="false">
      <c r="A2" s="2" t="s">
        <v>116</v>
      </c>
      <c r="B2" s="2"/>
      <c r="C2" s="2"/>
      <c r="D2" s="2"/>
      <c r="E2" s="2"/>
      <c r="F2" s="2"/>
      <c r="G2" s="2"/>
    </row>
    <row r="3" customFormat="false" ht="30" hidden="false" customHeight="true" outlineLevel="0" collapsed="false">
      <c r="A3" s="3" t="s">
        <v>117</v>
      </c>
      <c r="B3" s="3"/>
      <c r="C3" s="3"/>
      <c r="D3" s="3"/>
      <c r="E3" s="3"/>
      <c r="F3" s="3"/>
      <c r="G3" s="3"/>
    </row>
    <row r="5" customFormat="false" ht="30" hidden="false" customHeight="true" outlineLevel="0" collapsed="false">
      <c r="A5" s="14" t="s">
        <v>79</v>
      </c>
      <c r="B5" s="14" t="s">
        <v>118</v>
      </c>
      <c r="C5" s="14" t="s">
        <v>119</v>
      </c>
      <c r="D5" s="14" t="s">
        <v>120</v>
      </c>
      <c r="E5" s="14" t="s">
        <v>121</v>
      </c>
      <c r="F5" s="14" t="s">
        <v>122</v>
      </c>
      <c r="G5" s="14" t="s">
        <v>123</v>
      </c>
    </row>
    <row r="6" customFormat="false" ht="15" hidden="false" customHeight="false" outlineLevel="0" collapsed="false">
      <c r="A6" s="9" t="s">
        <v>85</v>
      </c>
      <c r="B6" s="15" t="n">
        <v>433.33</v>
      </c>
      <c r="C6" s="15" t="n">
        <v>15</v>
      </c>
      <c r="D6" s="19" t="n">
        <f aca="false">B6*C6</f>
        <v>6499.95</v>
      </c>
      <c r="E6" s="34" t="n">
        <f aca="false">D6/$D$9</f>
        <v>0.372324612278215</v>
      </c>
      <c r="F6" s="19" t="n">
        <f aca="false">$D$10/C6</f>
        <v>387.95</v>
      </c>
      <c r="G6" s="35" t="n">
        <f aca="false">F6-B6</f>
        <v>-45.38</v>
      </c>
    </row>
    <row r="7" customFormat="false" ht="15" hidden="false" customHeight="false" outlineLevel="0" collapsed="false">
      <c r="A7" s="9" t="s">
        <v>86</v>
      </c>
      <c r="B7" s="15" t="n">
        <v>100</v>
      </c>
      <c r="C7" s="15" t="n">
        <v>48</v>
      </c>
      <c r="D7" s="19" t="n">
        <f aca="false">B7*C7</f>
        <v>4800</v>
      </c>
      <c r="E7" s="34" t="n">
        <f aca="false">D7/$D$9</f>
        <v>0.274949520986381</v>
      </c>
      <c r="F7" s="19" t="n">
        <f aca="false">$D$10/C7</f>
        <v>121.234375</v>
      </c>
      <c r="G7" s="35" t="n">
        <f aca="false">F7-B7</f>
        <v>21.234375</v>
      </c>
    </row>
    <row r="8" customFormat="false" ht="15" hidden="false" customHeight="false" outlineLevel="0" collapsed="false">
      <c r="A8" s="9" t="s">
        <v>87</v>
      </c>
      <c r="B8" s="15" t="n">
        <v>136.84</v>
      </c>
      <c r="C8" s="15" t="n">
        <v>45</v>
      </c>
      <c r="D8" s="19" t="n">
        <f aca="false">B8*C8</f>
        <v>6157.8</v>
      </c>
      <c r="E8" s="34" t="n">
        <f aca="false">D8/$D$9</f>
        <v>0.352725866735404</v>
      </c>
      <c r="F8" s="19" t="n">
        <f aca="false">$D$10/C8</f>
        <v>129.316666666667</v>
      </c>
      <c r="G8" s="35" t="n">
        <f aca="false">F8-B8</f>
        <v>-7.52333333333334</v>
      </c>
    </row>
    <row r="9" customFormat="false" ht="15" hidden="false" customHeight="false" outlineLevel="0" collapsed="false">
      <c r="A9" s="9" t="s">
        <v>124</v>
      </c>
      <c r="D9" s="19" t="n">
        <f aca="false">SUM(D6:D8)</f>
        <v>17457.75</v>
      </c>
    </row>
    <row r="10" customFormat="false" ht="15" hidden="false" customHeight="false" outlineLevel="0" collapsed="false">
      <c r="A10" s="9" t="s">
        <v>125</v>
      </c>
      <c r="D10" s="19" t="n">
        <f aca="false">D9/3</f>
        <v>5819.25</v>
      </c>
    </row>
    <row r="12" customFormat="false" ht="15" hidden="false" customHeight="true" outlineLevel="0" collapsed="false">
      <c r="A12" s="3" t="s">
        <v>126</v>
      </c>
      <c r="B12" s="3"/>
      <c r="C12" s="3"/>
      <c r="D12" s="3"/>
      <c r="E12" s="3"/>
      <c r="F12" s="3"/>
      <c r="G12" s="3"/>
    </row>
    <row r="14" customFormat="false" ht="45.75" hidden="false" customHeight="true" outlineLevel="0" collapsed="false">
      <c r="A14" s="24" t="s">
        <v>127</v>
      </c>
      <c r="B14" s="24"/>
      <c r="C14" s="24"/>
      <c r="D14" s="24"/>
      <c r="E14" s="24"/>
      <c r="F14" s="24"/>
      <c r="G14" s="24"/>
    </row>
  </sheetData>
  <mergeCells count="5">
    <mergeCell ref="A1:G1"/>
    <mergeCell ref="A2:G2"/>
    <mergeCell ref="A3:G3"/>
    <mergeCell ref="A12:G12"/>
    <mergeCell ref="A14:G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2026-10-18T17:03:23Z</dcterms:created>
  <dc:creator>openpyxl</dc:creator>
  <dc:description/>
  <dc:language>en-US</dc:language>
  <cp:lastModifiedBy/>
  <dcterms:modified xsi:type="dcterms:W3CDTF">2026-10-18T17:03:46Z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